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<sst xmlns="http://schemas.openxmlformats.org/spreadsheetml/2006/main" count="701" uniqueCount="362">
  <si>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</si>
  <si>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</si>
  <si>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</si>
  <si>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</si>
  <si>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</si>
  <si>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</si>
  <si>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</si>
  <si>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</si>
  <si>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</si>
  <si>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</si>
  <si>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</si>
  <si>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</si>
  <si>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</si>
  <si>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</si>
  <si>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</si>
  <si>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</si>
  <si>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</si>
  <si>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</si>
  <si>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</si>
  <si>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</si>
  <si>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</si>
  <si>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</si>
  <si>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</si>
  <si>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</si>
  <si>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</si>
  <si>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</si>
  <si>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</si>
  <si>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</si>
  <si>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</si>
  <si>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</si>
  <si>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</si>
  <si>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</si>
  <si>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</si>
  <si>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</si>
  <si>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</si>
  <si>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</si>
  <si>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</si>
  <si>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</si>
  <si>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</si>
  <si>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</si>
  <si>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</si>
  <si>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</si>
  <si>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</si>
  <si>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</si>
  <si>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</si>
  <si>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</si>
  <si>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</si>
  <si>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</si>
  <si>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</si>
  <si>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</si>
  <si>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</si>
  <si>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</si>
  <si>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</si>
  <si>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</si>
  <si>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</si>
  <si>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</si>
  <si>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</si>
  <si>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</si>
  <si>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</si>
  <si>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</si>
  <si>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</si>
  <si>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</si>
  <si>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</si>
  <si>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</si>
  <si>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</si>
  <si>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</si>
  <si>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</si>
  <si>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</si>
  <si>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</si>
  <si>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</si>
  <si>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</si>
  <si>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</si>
  <si>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</si>
  <si>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</si>
  <si>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</si>
  <si>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</si>
  <si>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</si>
  <si>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</si>
  <si>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</si>
  <si>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</si>
  <si>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</si>
  <si>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</si>
  <si>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</si>
  <si>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</si>
  <si>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</si>
  <si>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</si>
  <si>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</si>
  <si>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</si>
  <si>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</si>
  <si>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</si>
  <si>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</si>
  <si>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</si>
  <si>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</si>
  <si>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</si>
  <si>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</si>
  <si>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</si>
  <si>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</si>
  <si>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</si>
  <si>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</si>
  <si>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</si>
  <si>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</si>
  <si>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</si>
  <si>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</si>
  <si>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</si>
  <si>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</si>
  <si>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</si>
  <si>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</si>
  <si>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</si>
  <si>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</si>
  <si>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</si>
  <si>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</si>
  <si>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</si>
  <si>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</si>
  <si>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</si>
  <si>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</si>
  <si>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</si>
  <si>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</si>
  <si>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</si>
  <si>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</si>
  <si>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</si>
  <si>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</si>
  <si>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</si>
  <si>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</si>
  <si>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</si>
  <si>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</si>
  <si>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</si>
  <si>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</si>
  <si>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</si>
  <si>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</si>
  <si>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</si>
  <si>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</si>
  <si>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</si>
  <si>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</si>
  <si>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</si>
  <si>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</si>
  <si>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</si>
  <si>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</si>
  <si>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</si>
  <si>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</si>
  <si>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</si>
  <si>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</si>
  <si>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</si>
  <si>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</si>
  <si>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</si>
  <si>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</si>
  <si>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</si>
  <si>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</si>
  <si>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</si>
  <si>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</si>
  <si>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</si>
  <si>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</si>
  <si>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</si>
  <si>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</si>
  <si>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</si>
  <si>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</si>
  <si>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</si>
  <si>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</si>
  <si>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</si>
  <si>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</si>
  <si>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</si>
  <si>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</si>
  <si>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</si>
  <si>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</si>
  <si>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</si>
  <si>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</si>
  <si>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</si>
  <si>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</si>
  <si>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</si>
  <si>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</si>
  <si>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</si>
  <si>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</si>
  <si>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</si>
  <si>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</si>
  <si>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</si>
  <si>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</si>
  <si>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</si>
  <si>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</si>
  <si>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</si>
  <si>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</si>
  <si>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</si>
  <si>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</si>
  <si>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</si>
  <si>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</si>
  <si>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</si>
  <si>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</si>
  <si>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</si>
  <si>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</si>
  <si>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</si>
  <si>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</si>
  <si>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</si>
  <si>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</si>
  <si>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</si>
  <si>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</si>
  <si>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</si>
  <si>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</si>
  <si>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</si>
  <si>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</si>
  <si>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</si>
  <si>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</si>
  <si>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</si>
  <si>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</si>
  <si>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</si>
  <si>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</si>
  <si>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</si>
  <si>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</si>
  <si>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</si>
  <si>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</si>
  <si>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</si>
  <si>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</si>
  <si>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</si>
  <si>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</si>
  <si>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</si>
  <si>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</si>
  <si>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</si>
  <si>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</si>
  <si>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</si>
  <si>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</si>
  <si>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</si>
  <si>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</si>
  <si>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</si>
  <si>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</si>
  <si>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</si>
  <si>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</si>
  <si>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</si>
  <si>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</si>
  <si>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</si>
  <si>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</si>
  <si>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</si>
  <si>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</si>
  <si>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</si>
  <si>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</si>
  <si>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</si>
  <si>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</si>
  <si>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</si>
  <si>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</si>
  <si>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</si>
  <si>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</si>
  <si>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</si>
  <si>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</si>
  <si>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</si>
  <si>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</si>
  <si>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</si>
  <si>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</si>
  <si>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</si>
  <si>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</si>
  <si>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</si>
  <si>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</si>
  <si>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</si>
  <si>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</si>
  <si>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</si>
  <si>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</si>
  <si>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</si>
  <si>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</si>
  <si>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</si>
  <si>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</si>
  <si>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</si>
  <si>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</si>
  <si>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</si>
  <si>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</si>
  <si>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</si>
  <si>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</si>
  <si>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</si>
  <si>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</si>
  <si>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</si>
  <si>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</si>
  <si>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</si>
  <si>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</si>
  <si>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</si>
  <si>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</si>
  <si>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</si>
  <si>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</si>
  <si>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</si>
  <si>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</si>
  <si>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</si>
  <si>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</si>
  <si>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</si>
  <si>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</si>
  <si>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</si>
  <si>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</si>
  <si>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</si>
  <si>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</si>
  <si>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</si>
  <si>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</si>
  <si>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</si>
  <si>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</si>
  <si>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</si>
  <si>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</si>
  <si>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</si>
  <si>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</si>
  <si>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</si>
  <si>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</si>
  <si>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</si>
  <si>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</si>
  <si>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</si>
  <si>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</si>
  <si>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</si>
  <si>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</si>
  <si>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</si>
  <si>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</si>
  <si>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</si>
  <si>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</si>
  <si>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</si>
  <si>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</si>
  <si>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</si>
  <si>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</si>
  <si>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</si>
  <si>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</si>
  <si>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</si>
  <si>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</si>
  <si>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</si>
  <si>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</si>
  <si>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</si>
  <si>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</si>
  <si>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</si>
  <si>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</si>
  <si>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</si>
  <si>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</si>
  <si>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</si>
  <si>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</si>
  <si>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</si>
  <si>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</si>
  <si>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</si>
  <si>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</si>
  <si>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</si>
  <si>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</si>
  <si>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</si>
  <si>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</si>
  <si>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</si>
  <si>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</si>
  <si>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</si>
  <si>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</si>
  <si>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</si>
  <si>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</si>
  <si>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</si>
  <si>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</si>
  <si>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</si>
  <si>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</si>
  <si>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</si>
  <si>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</si>
  <si>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</si>
  <si>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</si>
  <si>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</si>
  <si>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</si>
  <si>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</si>
  <si>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</si>
  <si>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</si>
  <si>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</si>
  <si>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</si>
  <si>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</si>
  <si>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</si>
  <si>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</si>
  <si>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</si>
  <si>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</si>
  <si>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</si>
  <si>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</si>
  <si>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</si>
  <si>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</si>
  <si>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</si>
  <si>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</si>
  <si>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r>
      <t>"</t>
    </r>
    <r>
      <rPr>
        <u val="single"/>
        <sz val="20"/>
        <rFont val="Arial Cyr"/>
        <family val="0"/>
      </rPr>
      <t xml:space="preserve">    05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</si>
  <si>
    <t>34/20</t>
  </si>
  <si>
    <t xml:space="preserve">     на  "08"  лютого  2021 р.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</si>
</sst>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Relationship Id="rId4" Type="http://schemas.openxmlformats.org/officeDocument/2006/relationships/image" Target="../media/image23.emf" /><Relationship Id="rId5" Type="http://schemas.openxmlformats.org/officeDocument/2006/relationships/image" Target="../media/image18.emf" /><Relationship Id="rId6" Type="http://schemas.openxmlformats.org/officeDocument/2006/relationships/image" Target="../media/image22.emf" /><Relationship Id="rId7" Type="http://schemas.openxmlformats.org/officeDocument/2006/relationships/image" Target="../media/image21.emf" /><Relationship Id="rId8" Type="http://schemas.openxmlformats.org/officeDocument/2006/relationships/image" Target="../media/image17.emf" /><Relationship Id="rId9" Type="http://schemas.openxmlformats.org/officeDocument/2006/relationships/image" Target="../media/image26.emf" /><Relationship Id="rId10" Type="http://schemas.openxmlformats.org/officeDocument/2006/relationships/image" Target="../media/image38.emf" /><Relationship Id="rId11" Type="http://schemas.openxmlformats.org/officeDocument/2006/relationships/image" Target="../media/image37.emf" /><Relationship Id="rId12" Type="http://schemas.openxmlformats.org/officeDocument/2006/relationships/image" Target="../media/image36.emf" /><Relationship Id="rId13" Type="http://schemas.openxmlformats.org/officeDocument/2006/relationships/image" Target="../media/image20.emf" /><Relationship Id="rId14" Type="http://schemas.openxmlformats.org/officeDocument/2006/relationships/image" Target="../media/image35.emf" /><Relationship Id="rId15" Type="http://schemas.openxmlformats.org/officeDocument/2006/relationships/image" Target="../media/image34.emf" /><Relationship Id="rId16" Type="http://schemas.openxmlformats.org/officeDocument/2006/relationships/image" Target="../media/image33.emf" /><Relationship Id="rId17" Type="http://schemas.openxmlformats.org/officeDocument/2006/relationships/image" Target="../media/image32.emf" /><Relationship Id="rId18" Type="http://schemas.openxmlformats.org/officeDocument/2006/relationships/image" Target="../media/image31.emf" /><Relationship Id="rId19" Type="http://schemas.openxmlformats.org/officeDocument/2006/relationships/image" Target="../media/image30.emf" /><Relationship Id="rId20" Type="http://schemas.openxmlformats.org/officeDocument/2006/relationships/image" Target="../media/image1.emf" /><Relationship Id="rId21" Type="http://schemas.openxmlformats.org/officeDocument/2006/relationships/image" Target="../media/image29.emf" /><Relationship Id="rId22" Type="http://schemas.openxmlformats.org/officeDocument/2006/relationships/image" Target="../media/image28.emf" /><Relationship Id="rId23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29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361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359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73.09111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121</v>
      </c>
      <c r="H21" s="112" t="s">
        <v>98</v>
      </c>
      <c r="I21" s="112" t="s">
        <v>165</v>
      </c>
      <c r="J21" s="113" t="s">
        <v>166</v>
      </c>
      <c r="K21" s="66" t="s">
        <v>11</v>
      </c>
      <c r="L21" s="66" t="s">
        <v>93</v>
      </c>
      <c r="M21" s="66" t="s">
        <v>106</v>
      </c>
      <c r="N21" s="75"/>
      <c r="O21" s="67" t="s">
        <v>66</v>
      </c>
      <c r="P21" s="66" t="s">
        <v>315</v>
      </c>
      <c r="Q21" s="67" t="s">
        <v>278</v>
      </c>
      <c r="R21" s="66" t="s">
        <v>227</v>
      </c>
      <c r="S21" s="66" t="s">
        <v>11</v>
      </c>
      <c r="T21" s="66" t="s">
        <v>108</v>
      </c>
      <c r="U21" s="66"/>
      <c r="V21" s="66"/>
      <c r="W21" s="66" t="s">
        <v>242</v>
      </c>
      <c r="X21" s="66" t="s">
        <v>358</v>
      </c>
      <c r="Y21" s="75"/>
      <c r="Z21" s="67" t="s">
        <v>83</v>
      </c>
      <c r="AA21" s="66" t="s">
        <v>8</v>
      </c>
      <c r="AB21" s="66" t="s">
        <v>87</v>
      </c>
      <c r="AC21" s="66" t="s">
        <v>10</v>
      </c>
      <c r="AD21" s="66" t="s">
        <v>11</v>
      </c>
      <c r="AE21" s="66" t="s">
        <v>109</v>
      </c>
      <c r="AF21" s="66"/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29</v>
      </c>
      <c r="H23" s="20">
        <f>G23</f>
        <v>29</v>
      </c>
      <c r="I23" s="20">
        <f>G23</f>
        <v>29</v>
      </c>
      <c r="J23" s="20">
        <f>G23</f>
        <v>29</v>
      </c>
      <c r="K23" s="20">
        <f>G23</f>
        <v>29</v>
      </c>
      <c r="L23" s="20">
        <f>G23</f>
        <v>29</v>
      </c>
      <c r="M23" s="20">
        <f>G23</f>
        <v>29</v>
      </c>
      <c r="N23" s="69">
        <f>G23</f>
        <v>29</v>
      </c>
      <c r="O23" s="21">
        <v>29</v>
      </c>
      <c r="P23" s="20">
        <f aca="true" t="shared" si="0" ref="P23:V23">O23</f>
        <v>29</v>
      </c>
      <c r="Q23" s="21">
        <f t="shared" si="0"/>
        <v>29</v>
      </c>
      <c r="R23" s="20">
        <f t="shared" si="0"/>
        <v>29</v>
      </c>
      <c r="S23" s="20">
        <f t="shared" si="0"/>
        <v>29</v>
      </c>
      <c r="T23" s="20">
        <f t="shared" si="0"/>
        <v>29</v>
      </c>
      <c r="U23" s="20">
        <f t="shared" si="0"/>
        <v>29</v>
      </c>
      <c r="V23" s="20">
        <f t="shared" si="0"/>
        <v>29</v>
      </c>
      <c r="W23" s="20">
        <v>29</v>
      </c>
      <c r="X23" s="20">
        <f>W23</f>
        <v>29</v>
      </c>
      <c r="Y23" s="69">
        <f>X23</f>
        <v>29</v>
      </c>
      <c r="Z23" s="21">
        <v>29</v>
      </c>
      <c r="AA23" s="20">
        <f>Z23</f>
        <v>29</v>
      </c>
      <c r="AB23" s="20">
        <f aca="true" t="shared" si="1" ref="AB23:AG23">AA23</f>
        <v>29</v>
      </c>
      <c r="AC23" s="20">
        <f t="shared" si="1"/>
        <v>29</v>
      </c>
      <c r="AD23" s="20">
        <f t="shared" si="1"/>
        <v>29</v>
      </c>
      <c r="AE23" s="20">
        <f t="shared" si="1"/>
        <v>29</v>
      </c>
      <c r="AF23" s="20">
        <f t="shared" si="1"/>
        <v>29</v>
      </c>
      <c r="AG23" s="69">
        <f t="shared" si="1"/>
        <v>29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 t="s">
        <v>360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f>IF(ужин2="хліб житній",DW2,(IF(ужин2="хліб пшеничний",DV2,(VLOOKUP(ужин2,таб,67,FALSE)))))</f>
        <v>50</v>
      </c>
      <c r="AB24" s="40">
        <f>IF(ужин3="хліб житній",DW2,(IF(ужин3="хліб пшеничний",DV2,(VLOOKUP(ужин3,таб,67,FALSE)))))</f>
        <v>200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</v>
      </c>
      <c r="AJ27" s="171"/>
      <c r="AK27" s="158">
        <f>SUM(G28:AG28)</f>
        <v>0</v>
      </c>
      <c r="AL27" s="159"/>
      <c r="AM27" s="322">
        <f>IF(AK27=0,0,AS117)</f>
        <v>0</v>
      </c>
      <c r="AN27" s="320">
        <f>AK27*AM27</f>
        <v>0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50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0.049999999999999996</v>
      </c>
      <c r="AJ29" s="171"/>
      <c r="AK29" s="158">
        <f>SUM(G30:AG30)</f>
        <v>1.45</v>
      </c>
      <c r="AL29" s="159"/>
      <c r="AM29" s="322">
        <f>IF(AK29=0,0,AT117)</f>
        <v>63.9</v>
      </c>
      <c r="AN29" s="320">
        <f>AK29*AM29</f>
        <v>92.655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1.45</v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50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0.049999999999999996</v>
      </c>
      <c r="AJ33" s="171"/>
      <c r="AK33" s="158">
        <f>SUM(G34:AG34)</f>
        <v>1.45</v>
      </c>
      <c r="AL33" s="159"/>
      <c r="AM33" s="322">
        <f>IF(AK33=0,0,AV117)</f>
        <v>98.2</v>
      </c>
      <c r="AN33" s="320">
        <f>AK33*AM33</f>
        <v>142.39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  <v>1.45</v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f>VLOOKUP(ужин2,таб,8,FALSE)</f>
        <v>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</v>
      </c>
      <c r="AJ37" s="171"/>
      <c r="AK37" s="158">
        <f>SUM(G38:AG38)</f>
        <v>0</v>
      </c>
      <c r="AL37" s="159"/>
      <c r="AM37" s="322">
        <f>IF(AK37=0,0,AX117)</f>
        <v>0</v>
      </c>
      <c r="AN37" s="320">
        <f>AK37*AM37</f>
        <v>0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10</v>
      </c>
      <c r="P41" s="28">
        <v>4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5</v>
      </c>
      <c r="AA41" s="29">
        <f>VLOOKUP(ужин2,таб,10,FALSE)</f>
        <v>0</v>
      </c>
      <c r="AB41" s="28">
        <v>4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0.05</v>
      </c>
      <c r="AJ41" s="171"/>
      <c r="AK41" s="158">
        <f>SUM(G42:AG42)</f>
        <v>1.4500000000000002</v>
      </c>
      <c r="AL41" s="159"/>
      <c r="AM41" s="322">
        <f>IF(AK41=0,0,AZ117)</f>
        <v>165.332</v>
      </c>
      <c r="AN41" s="320">
        <f>AK41*AM41</f>
        <v>239.7314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0.203</v>
      </c>
      <c r="H42" s="47">
        <f t="shared" si="26"/>
      </c>
      <c r="I42" s="46">
        <f t="shared" si="26"/>
        <v>0.58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0.29</v>
      </c>
      <c r="P42" s="46">
        <f t="shared" si="27"/>
        <v>0.116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0.145</v>
      </c>
      <c r="AA42" s="47">
        <f t="shared" si="28"/>
      </c>
      <c r="AB42" s="46">
        <f t="shared" si="28"/>
        <v>0.116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v>9</v>
      </c>
      <c r="P47" s="28">
        <f>VLOOKUP(обед2,таб,13,FALSE)</f>
        <v>0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5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f>VLOOKUP(ужин2,таб,13,FALSE)</f>
        <v>0</v>
      </c>
      <c r="AB47" s="28">
        <v>4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0.018000000000000002</v>
      </c>
      <c r="AJ47" s="171"/>
      <c r="AK47" s="158">
        <f>SUM(G48:AG48)</f>
        <v>0.522</v>
      </c>
      <c r="AL47" s="159"/>
      <c r="AM47" s="322">
        <f>IF(AK47=0,0,BC117)</f>
        <v>44</v>
      </c>
      <c r="AN47" s="320">
        <f>AK47*AM47</f>
        <v>22.968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0.261</v>
      </c>
      <c r="P48" s="46">
        <f t="shared" si="36"/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0.145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0.116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f>VLOOKUP(обед2,таб,14,FALSE)</f>
        <v>32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0.36200000000000004</v>
      </c>
      <c r="AJ49" s="171"/>
      <c r="AK49" s="158">
        <f>SUM(G50:AG50)</f>
        <v>10.498000000000001</v>
      </c>
      <c r="AL49" s="159"/>
      <c r="AM49" s="322">
        <f>IF(AK49=0,0,BD117)</f>
        <v>18.8</v>
      </c>
      <c r="AN49" s="320">
        <f>AK49*AM49</f>
        <v>197.36240000000004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4.205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2.9</v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0.928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2.465</v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</v>
      </c>
      <c r="AJ53" s="171"/>
      <c r="AK53" s="158">
        <f>SUM(G54:AG54)</f>
        <v>0</v>
      </c>
      <c r="AL53" s="159"/>
      <c r="AM53" s="322">
        <f>IF(AK53=0,0,BF117)</f>
        <v>0</v>
      </c>
      <c r="AN53" s="320">
        <f>AK53*AM53</f>
        <v>0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0.024999999999999998</v>
      </c>
      <c r="AJ55" s="171"/>
      <c r="AK55" s="158">
        <f>SUM(G56:AG56)</f>
        <v>0.725</v>
      </c>
      <c r="AL55" s="159"/>
      <c r="AM55" s="322">
        <f>IF(AK55=0,0,BG117)</f>
        <v>63.86</v>
      </c>
      <c r="AN55" s="320">
        <f>AK55*AM55</f>
        <v>46.2985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0.725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</v>
      </c>
      <c r="AJ57" s="171"/>
      <c r="AK57" s="158">
        <f>SUM(G58:AG58)</f>
        <v>0</v>
      </c>
      <c r="AL57" s="159"/>
      <c r="AM57" s="322">
        <f>IF(AK57=0,0,BH117)</f>
        <v>0</v>
      </c>
      <c r="AN57" s="320">
        <f>AK57*AM57</f>
        <v>0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0.019999999999999997</v>
      </c>
      <c r="AJ59" s="171"/>
      <c r="AK59" s="158">
        <f>SUM(G60:AG60)</f>
        <v>0.58</v>
      </c>
      <c r="AL59" s="159"/>
      <c r="AM59" s="322">
        <f>IF(AK59=0,0,BI117)</f>
        <v>128</v>
      </c>
      <c r="AN59" s="320">
        <f>AK59*AM59</f>
        <v>74.24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0.58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1.0999999999999999</v>
      </c>
      <c r="AJ61" s="171"/>
      <c r="AK61" s="236">
        <f>SUM(G62:AG62)</f>
        <v>31.9</v>
      </c>
      <c r="AL61" s="237"/>
      <c r="AM61" s="322">
        <f>IF(AK61=0,0,BJ117)</f>
        <v>2.7</v>
      </c>
      <c r="AN61" s="320">
        <f>AK61*AM61</f>
        <v>86.13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  <v>29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2.9000000000000004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0.208</v>
      </c>
      <c r="AJ63" s="171"/>
      <c r="AK63" s="158">
        <f>SUM(G64:AG64)</f>
        <v>6.032</v>
      </c>
      <c r="AL63" s="159"/>
      <c r="AM63" s="322">
        <f>IF(AK63=0,0,BK117)</f>
        <v>33.02</v>
      </c>
      <c r="AN63" s="320">
        <f>AK63*AM63</f>
        <v>199.17664000000002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6.032</v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2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2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0.091</v>
      </c>
      <c r="AJ65" s="171"/>
      <c r="AK65" s="158">
        <f>SUM(G66:AG66)</f>
        <v>2.639</v>
      </c>
      <c r="AL65" s="159"/>
      <c r="AM65" s="322">
        <f>IF(AK65=0,0,BL117)</f>
        <v>11.4</v>
      </c>
      <c r="AN65" s="320">
        <f>AK65*AM65</f>
        <v>30.0846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  <v>0.058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2.523</v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  <v>0.058</v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0.045</v>
      </c>
      <c r="AJ71" s="171"/>
      <c r="AK71" s="158">
        <f>SUM(G72:AG72)</f>
        <v>1.305</v>
      </c>
      <c r="AL71" s="159"/>
      <c r="AM71" s="322">
        <f>IF(AK71=0,0,BO117)</f>
        <v>16.1</v>
      </c>
      <c r="AN71" s="320">
        <f>AK71*AM71</f>
        <v>21.0105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  <v>1.305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</v>
      </c>
      <c r="AJ85" s="171"/>
      <c r="AK85" s="158">
        <f>SUM(G86:AG86)</f>
        <v>0</v>
      </c>
      <c r="AL85" s="159"/>
      <c r="AM85" s="322">
        <f>IF(AK85=0,0,BS117)</f>
        <v>0</v>
      </c>
      <c r="AN85" s="320">
        <f>AK85*AM85</f>
        <v>0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11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6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20</v>
      </c>
      <c r="AF97" s="35">
        <f>VLOOKUP(ужин7,таб,33,FALSE)</f>
        <v>0</v>
      </c>
      <c r="AG97" s="79">
        <f>VLOOKUP(ужин8,таб,33,FALSE)</f>
        <v>0</v>
      </c>
      <c r="AH97" s="172">
        <v>614002</v>
      </c>
      <c r="AI97" s="170">
        <f>AK97/сред</f>
        <v>0.06999999999999999</v>
      </c>
      <c r="AJ97" s="171"/>
      <c r="AK97" s="158">
        <f>SUM(G98:AG98)</f>
        <v>2.03</v>
      </c>
      <c r="AL97" s="159"/>
      <c r="AM97" s="322">
        <f>IF(AK97=0,0,BW117)</f>
        <v>21</v>
      </c>
      <c r="AN97" s="320">
        <f>AK97*AM97</f>
        <v>42.629999999999995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0.29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0.58</v>
      </c>
      <c r="M98" s="46">
        <f t="shared" si="107"/>
      </c>
      <c r="N98" s="72">
        <f t="shared" si="107"/>
      </c>
      <c r="O98" s="48">
        <f aca="true" t="shared" si="108" ref="O98:V98">IF(O97=0,"",обідл*O97/1000)</f>
        <v>0.087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0.319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  <v>0.174</v>
      </c>
      <c r="AC98" s="47">
        <f t="shared" si="109"/>
      </c>
      <c r="AD98" s="46">
        <f t="shared" si="109"/>
      </c>
      <c r="AE98" s="47">
        <f t="shared" si="109"/>
        <v>0.58</v>
      </c>
      <c r="AF98" s="46">
        <f t="shared" si="109"/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0.034999999999999996</v>
      </c>
      <c r="AJ105" s="171"/>
      <c r="AK105" s="158">
        <f>SUM(G106:AG106)</f>
        <v>1.015</v>
      </c>
      <c r="AL105" s="159"/>
      <c r="AM105" s="322">
        <f>IF(AK105=0,0,CA117)</f>
        <v>58.24</v>
      </c>
      <c r="AN105" s="320">
        <f>AK105*AM105</f>
        <v>59.1136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1.015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0.019999999999999997</v>
      </c>
      <c r="AJ107" s="171"/>
      <c r="AK107" s="158">
        <f>SUM(G108:AG108)</f>
        <v>0.58</v>
      </c>
      <c r="AL107" s="159"/>
      <c r="AM107" s="322">
        <f>IF(AK107=0,0,CB117)</f>
        <v>62</v>
      </c>
      <c r="AN107" s="320">
        <f>AK107*AM107</f>
        <v>35.96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0.58</v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0.19999999999999998</v>
      </c>
      <c r="AJ111" s="171"/>
      <c r="AK111" s="158">
        <f>SUM(G112:AG112)</f>
        <v>5.8</v>
      </c>
      <c r="AL111" s="159"/>
      <c r="AM111" s="322">
        <f>IF(AK111=0,0,CD117)</f>
        <v>21.7</v>
      </c>
      <c r="AN111" s="320">
        <f>AK111*AM111</f>
        <v>125.85999999999999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5.8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79">
        <f>VLOOKUP(ужин8,таб,42,FALSE)</f>
        <v>0</v>
      </c>
      <c r="AH115" s="172">
        <v>615054</v>
      </c>
      <c r="AI115" s="170">
        <f>AK115/сред</f>
        <v>0.3</v>
      </c>
      <c r="AJ115" s="171"/>
      <c r="AK115" s="158">
        <f>SUM(G116:AG116)</f>
        <v>8.7</v>
      </c>
      <c r="AL115" s="159"/>
      <c r="AM115" s="322">
        <f>IF(AK115=0,0,CF117)</f>
        <v>16.8</v>
      </c>
      <c r="AN115" s="320">
        <f>AK115*AM115</f>
        <v>146.16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8.7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85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76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0.592</v>
      </c>
      <c r="AJ125" s="171"/>
      <c r="AK125" s="158">
        <f>SUM(G126:AG126)</f>
        <v>17.168</v>
      </c>
      <c r="AL125" s="159"/>
      <c r="AM125" s="322">
        <f>IF(AK125=0,0,CG117)</f>
        <v>13.1</v>
      </c>
      <c r="AN125" s="320">
        <f>AK125*AM125</f>
        <v>224.90079999999998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2.204</v>
      </c>
      <c r="P126" s="45">
        <f t="shared" si="150"/>
        <v>6.96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8.004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35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296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0.331</v>
      </c>
      <c r="AJ127" s="171"/>
      <c r="AK127" s="158">
        <f>SUM(G128:AG128)</f>
        <v>9.599</v>
      </c>
      <c r="AL127" s="159"/>
      <c r="AM127" s="322">
        <f>IF(AK127=0,0,CH117)</f>
        <v>4.25</v>
      </c>
      <c r="AN127" s="320">
        <f>AK127*AM127</f>
        <v>40.79575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  <v>1.015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  <v>8.584</v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13</v>
      </c>
      <c r="P129" s="38">
        <f>VLOOKUP(обед2,таб,45,FALSE)</f>
        <v>0</v>
      </c>
      <c r="Q129" s="37">
        <f>VLOOKUP(обед3,таб,45,FALSE)</f>
        <v>15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0.038000000000000006</v>
      </c>
      <c r="AJ129" s="171"/>
      <c r="AK129" s="158">
        <f>SUM(G130:AG130)</f>
        <v>1.102</v>
      </c>
      <c r="AL129" s="159"/>
      <c r="AM129" s="322">
        <f>IF(AK129=0,0,CI117)</f>
        <v>5.9</v>
      </c>
      <c r="AN129" s="320">
        <f>AK129*AM129</f>
        <v>6.501800000000001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0.377</v>
      </c>
      <c r="P130" s="45">
        <f t="shared" si="156"/>
      </c>
      <c r="Q130" s="49">
        <f t="shared" si="156"/>
        <v>0.435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0.29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15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6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0.03849999999999999</v>
      </c>
      <c r="AJ131" s="171"/>
      <c r="AK131" s="158">
        <f>SUM(G132:AG132)</f>
        <v>1.1164999999999998</v>
      </c>
      <c r="AL131" s="159"/>
      <c r="AM131" s="322">
        <f>IF(AK131=0,0,CJ117)</f>
        <v>7.8</v>
      </c>
      <c r="AN131" s="320">
        <f>AK131*AM131</f>
        <v>8.708699999999999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0.5075</v>
      </c>
      <c r="P132" s="46">
        <f t="shared" si="159"/>
      </c>
      <c r="Q132" s="47">
        <f t="shared" si="159"/>
        <v>0.435</v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  <v>0.174</v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53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0.053</v>
      </c>
      <c r="AJ137" s="171"/>
      <c r="AK137" s="158">
        <f>SUM(G138:AG138)</f>
        <v>1.537</v>
      </c>
      <c r="AL137" s="159"/>
      <c r="AM137" s="322">
        <f>IF(AK137=0,0,CO117)</f>
        <v>6.8</v>
      </c>
      <c r="AN137" s="320">
        <f>AK137*AM137</f>
        <v>10.4516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  <v>1.537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1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0.001</v>
      </c>
      <c r="AJ141" s="171"/>
      <c r="AK141" s="158">
        <f>SUM(G142:AG142)</f>
        <v>0.029</v>
      </c>
      <c r="AL141" s="159"/>
      <c r="AM141" s="322">
        <f>IF(AK141=0,0,CM117)</f>
        <v>52.8</v>
      </c>
      <c r="AN141" s="320">
        <f>AK141*AM141</f>
        <v>1.5312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  <v>0.029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100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0.09999999999999999</v>
      </c>
      <c r="AJ143" s="171"/>
      <c r="AK143" s="158">
        <f>SUM(G144:AG144)</f>
        <v>2.9</v>
      </c>
      <c r="AL143" s="159"/>
      <c r="AM143" s="322">
        <f>IF(AK143=0,0,DF117)</f>
        <v>26.5</v>
      </c>
      <c r="AN143" s="320">
        <f>AK143*AM143</f>
        <v>76.85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  <v>2.9</v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</v>
      </c>
      <c r="AJ145" s="171"/>
      <c r="AK145" s="158">
        <f>SUM(G146:AG146)</f>
        <v>0</v>
      </c>
      <c r="AL145" s="159"/>
      <c r="AM145" s="322">
        <f>IF(AK145=0,0,CP117)</f>
        <v>0</v>
      </c>
      <c r="AN145" s="320">
        <f>AK145*AM145</f>
        <v>0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11.889999999999999</v>
      </c>
      <c r="AL147" s="159"/>
      <c r="AM147" s="322">
        <f>IF(AK147=0,0,CQ117)</f>
        <v>13.8</v>
      </c>
      <c r="AN147" s="320">
        <f>AK147*AM147</f>
        <v>164.082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2.9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5.22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3.77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0.002</v>
      </c>
      <c r="AJ159" s="171"/>
      <c r="AK159" s="158">
        <f>SUM(G160:AG160)</f>
        <v>0.058</v>
      </c>
      <c r="AL159" s="159"/>
      <c r="AM159" s="322">
        <f>IF(AK159=0,0,CW117)</f>
        <v>288</v>
      </c>
      <c r="AN159" s="320">
        <f>AK159*AM159</f>
        <v>16.704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0.058</v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</v>
      </c>
      <c r="AJ161" s="171"/>
      <c r="AK161" s="158">
        <f>SUM(G162:AG162)</f>
        <v>0</v>
      </c>
      <c r="AL161" s="159"/>
      <c r="AM161" s="322">
        <f>IF(AK161=0,0,CX117)</f>
        <v>0</v>
      </c>
      <c r="AN161" s="320">
        <f>AK161*AM161</f>
        <v>0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0.29</v>
      </c>
      <c r="AL163" s="159"/>
      <c r="AM163" s="322">
        <v>6.33</v>
      </c>
      <c r="AN163" s="320">
        <f>AK163*AM163</f>
        <v>1.8356999999999999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0.001</v>
      </c>
      <c r="AJ165" s="171"/>
      <c r="AK165" s="158">
        <f>SUM(G166:AG166)</f>
        <v>0.029</v>
      </c>
      <c r="AL165" s="159"/>
      <c r="AM165" s="322">
        <f>IF(AK165=0,0,CZ117)</f>
        <v>190</v>
      </c>
      <c r="AN165" s="320">
        <f>AK165*AM165</f>
        <v>5.510000000000001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0.029</v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0</v>
      </c>
      <c r="AJ169" s="171"/>
      <c r="AK169" s="158">
        <f>SUM(G170:AG170)</f>
        <v>0</v>
      </c>
      <c r="AL169" s="159"/>
      <c r="AM169" s="322">
        <f>IF(AK169=0,0,DB117)</f>
        <v>0</v>
      </c>
      <c r="AN169" s="320">
        <f>AK169*AM169</f>
        <v>0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</v>
      </c>
      <c r="AJ175" s="171"/>
      <c r="AK175" s="158">
        <f>SUM(G176:AG176)</f>
        <v>0</v>
      </c>
      <c r="AL175" s="159"/>
      <c r="AM175" s="322">
        <f>IF(AK175=0,0,DI117)</f>
        <v>0</v>
      </c>
      <c r="AN175" s="320">
        <f>AK175*AM175</f>
        <v>0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2119.64219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2021-02-05T06:50:49Z</cp:lastPrinted>
  <dcterms:created xsi:type="dcterms:W3CDTF">1996-10-08T23:32:33Z</dcterms:created>
  <dcterms:modified xsi:type="dcterms:W3CDTF">2021-02-09T05:33:27Z</dcterms:modified>
  <cp:category/>
  <cp:version/>
  <cp:contentType/>
  <cp:contentStatus/>
</cp:coreProperties>
</file>